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<sst xmlns="http://schemas.openxmlformats.org/spreadsheetml/2006/main" count="154" uniqueCount="150">
  <si>
    <t>Тарифы на эксплуатацию автотранспортных средств и техники  МУП "Уссурийск-Водоканал" для прочих предприятий и организаций</t>
  </si>
  <si>
    <t>№ п/п</t>
  </si>
  <si>
    <t>Марка машины</t>
  </si>
  <si>
    <t>№ калькуляции</t>
  </si>
  <si>
    <t>Стоимость 1-го машино-часа ,1-го часа работы установки(в руб.)</t>
  </si>
  <si>
    <t xml:space="preserve">           Летний  период</t>
  </si>
  <si>
    <t>Зимний  период                                                                Летний  период</t>
  </si>
  <si>
    <t>Сумма без НДС</t>
  </si>
  <si>
    <t>НДС</t>
  </si>
  <si>
    <t>Сумма с НДС</t>
  </si>
  <si>
    <t xml:space="preserve">Сумма без НДС </t>
  </si>
  <si>
    <t>Автобусы</t>
  </si>
  <si>
    <t>HYUNDAI  COUNTY -автобус</t>
  </si>
  <si>
    <t>1П</t>
  </si>
  <si>
    <t xml:space="preserve">Бульдозеры </t>
  </si>
  <si>
    <t>Бульдозер KOMATSU D 85A-21E</t>
  </si>
  <si>
    <t>62П</t>
  </si>
  <si>
    <t>Бульдозер KOMATSU D155, гос.№ВК 7103</t>
  </si>
  <si>
    <t>35П</t>
  </si>
  <si>
    <t>Бульдозер MITSUBISHI BD2G, ВМ1562</t>
  </si>
  <si>
    <t>45П</t>
  </si>
  <si>
    <t>Бульдозер Д-606(бара), гос.№7118 ВК</t>
  </si>
  <si>
    <t>8П</t>
  </si>
  <si>
    <t>Бульдозер SD 32 "SHANTUI" SD32, гос. № ВН 0762</t>
  </si>
  <si>
    <t>64П</t>
  </si>
  <si>
    <t>Грузовые</t>
  </si>
  <si>
    <t>А/м  KIA BONGO III, А227АК</t>
  </si>
  <si>
    <t>67П</t>
  </si>
  <si>
    <t>А/м NISSAN ATLAS, Х295УВ</t>
  </si>
  <si>
    <t>34П</t>
  </si>
  <si>
    <t>А/м Nissan Diesel Condor, гос.№Н866 МН</t>
  </si>
  <si>
    <t>36П</t>
  </si>
  <si>
    <t>А/м ЗИЛ-4502  самосвал,  гос.№ Р 456 УВ</t>
  </si>
  <si>
    <t>22П</t>
  </si>
  <si>
    <t>А/м КАМАЗ-5410, гос.№ К 282 УТ</t>
  </si>
  <si>
    <t>43П</t>
  </si>
  <si>
    <t xml:space="preserve">А/м ISUZU ELF грузовой фургон, гос. № С 037 ВВ </t>
  </si>
  <si>
    <t>33П</t>
  </si>
  <si>
    <t>А/м КАМАЗ -65115-048-62 самосвал, .№ У 697 ЕМ</t>
  </si>
  <si>
    <t>2П</t>
  </si>
  <si>
    <t xml:space="preserve">А/м КАМАЗ 65116-А4 тягач , гос.№Т 112 МК </t>
  </si>
  <si>
    <t>29П</t>
  </si>
  <si>
    <t>А/м КАМАЗ-5511  самосвал  гос.№ Н 036 УМ</t>
  </si>
  <si>
    <t>16П</t>
  </si>
  <si>
    <t>Легковые</t>
  </si>
  <si>
    <t>А/м HONDA CR-V, У245УВ</t>
  </si>
  <si>
    <t>3П</t>
  </si>
  <si>
    <t>А/м TOYOTA HIAСE, Т 468 УУ</t>
  </si>
  <si>
    <t>60П</t>
  </si>
  <si>
    <t>Подъёмный транспорт</t>
  </si>
  <si>
    <t>А/м HYUNDAI GOLD, гос. № С 449 АС</t>
  </si>
  <si>
    <t>58П</t>
  </si>
  <si>
    <t>А/м MITSUBISHI CANTER, гос.№М 897 МН</t>
  </si>
  <si>
    <t>26П</t>
  </si>
  <si>
    <t>А/м NISSAN DIESEL  бортовая  гос.№ Е 230 УН</t>
  </si>
  <si>
    <t>12П</t>
  </si>
  <si>
    <t>Автокран КС-3577 4 МАЗ-5337,гос.№ Н 034 УМ</t>
  </si>
  <si>
    <t>15П</t>
  </si>
  <si>
    <t>Кран KOBELCO RK 250-5, гос. №9622 ВТ</t>
  </si>
  <si>
    <t>4П</t>
  </si>
  <si>
    <t xml:space="preserve">А/м ISUZU FORWARD с кран.устан гос.№Н197ОХ </t>
  </si>
  <si>
    <t>68П</t>
  </si>
  <si>
    <t>Прочие по гаражу</t>
  </si>
  <si>
    <t>Асфальтоукладчик KAWASAKI HA 31C</t>
  </si>
  <si>
    <t>6П</t>
  </si>
  <si>
    <t>Асфальтоукладчик Mitsubishi MMC MF 45-3</t>
  </si>
  <si>
    <t>63аП</t>
  </si>
  <si>
    <t>Каток тротуарный SAKAY 4543ВК</t>
  </si>
  <si>
    <t>46П</t>
  </si>
  <si>
    <t>Компрессор PDR 175S HOKUETSU  KOGUO</t>
  </si>
  <si>
    <t>47П</t>
  </si>
  <si>
    <t>Специальные машины</t>
  </si>
  <si>
    <t>Буровая установка модель DDW -280</t>
  </si>
  <si>
    <t>20П</t>
  </si>
  <si>
    <t>Буровая установка модель DDW -300</t>
  </si>
  <si>
    <t>66П</t>
  </si>
  <si>
    <t xml:space="preserve"> Установка SCANIA P 340 (FlexLine 313),гос. № А072 ХP</t>
  </si>
  <si>
    <t>14П</t>
  </si>
  <si>
    <t xml:space="preserve"> Установка SCANIA P 340 (FlexLine 313),гос. № А072 ХP стоимость на 1 км пробега</t>
  </si>
  <si>
    <t xml:space="preserve"> Установка SCANIA P 340 (FlexLine 313),гос. № А072 ХP стоимость на 10 км пробега</t>
  </si>
  <si>
    <t>А/м HINO автоцистерна, № Х 470 МК</t>
  </si>
  <si>
    <t>38П</t>
  </si>
  <si>
    <t>А/м ISUZU ELF (cети водопровода) A204УА</t>
  </si>
  <si>
    <t>28П</t>
  </si>
  <si>
    <t>А/м ISUZU ELF, пожарный В228УА</t>
  </si>
  <si>
    <t>54П</t>
  </si>
  <si>
    <t>А/м ISUZU FORWARD, Р 516 КС</t>
  </si>
  <si>
    <t>48П</t>
  </si>
  <si>
    <t>А/м Nissan Civilian У257КС (лаб-рия диагностики)</t>
  </si>
  <si>
    <t>50П</t>
  </si>
  <si>
    <t>А/м NISSAN DIESEL цистерна  гос.№ Е 803 УЕ</t>
  </si>
  <si>
    <t>23П</t>
  </si>
  <si>
    <t>А/м ГАЗ-53 с парогреющей установкой, гос.№ Х224УТ</t>
  </si>
  <si>
    <t>55П</t>
  </si>
  <si>
    <t>А/м ГАЗ-53 КО503 грузовой (цистерна), гос.№О573УС</t>
  </si>
  <si>
    <t>19П</t>
  </si>
  <si>
    <t>А/м ГАЗ-53 фургон, гос № А203УС</t>
  </si>
  <si>
    <t>52П</t>
  </si>
  <si>
    <t>А/м ЗИЛ 130-цистерна(сети водопровода), У018УА</t>
  </si>
  <si>
    <t>57П</t>
  </si>
  <si>
    <t>А/м ЗИЛ-130 фургон с бригадой слесарей, гос.№ О257УТ</t>
  </si>
  <si>
    <t>37П</t>
  </si>
  <si>
    <t>А/м ЗИЛ-431412  цистерна(продувная), гос.№ В 632 УМ</t>
  </si>
  <si>
    <t>17П</t>
  </si>
  <si>
    <t>А/м ЗИЛ-43410 АЦ5, А 991 УО25</t>
  </si>
  <si>
    <t>5П</t>
  </si>
  <si>
    <t>А/м КАМАЗ-53212  илосос  гос.№ Н 033 УМ</t>
  </si>
  <si>
    <t>18П</t>
  </si>
  <si>
    <t>А/м КАМАЗ-5511 миксер 4м3 гос.№ В 631 УМ</t>
  </si>
  <si>
    <t>11П</t>
  </si>
  <si>
    <t>А/м HINO RANGER (миксер)  2м3</t>
  </si>
  <si>
    <t>10П</t>
  </si>
  <si>
    <t>А/м  КАМАЗ  65115  илосос ТКМ-620М, гос.№Р 237 РР</t>
  </si>
  <si>
    <t>31П</t>
  </si>
  <si>
    <t xml:space="preserve">А/м HINO RANGER ассенизационный, гос.№ Х550ВУ </t>
  </si>
  <si>
    <t>32П</t>
  </si>
  <si>
    <t>Тракторы и механизмы</t>
  </si>
  <si>
    <t>Трактор ДТ-75 с баровой установкой, гос.№ПЮ 4506</t>
  </si>
  <si>
    <t>41П</t>
  </si>
  <si>
    <t>Трактор Т-40 М, гос№0228 ВМ</t>
  </si>
  <si>
    <t>7П</t>
  </si>
  <si>
    <t>Тягачи</t>
  </si>
  <si>
    <t>А/м КРАЗ-255 седельный тягач,  гос.№Х 487 МР</t>
  </si>
  <si>
    <t>13П</t>
  </si>
  <si>
    <t>А/м МITSUBISHI  FUSO,грузовой, гос. №А 844 ЕМ</t>
  </si>
  <si>
    <t>61П</t>
  </si>
  <si>
    <t>Экскаваторы</t>
  </si>
  <si>
    <t>Погрузчик фронтальный ТСМ L20-3</t>
  </si>
  <si>
    <t>27П</t>
  </si>
  <si>
    <t>Экскаватор SUMITOMO SH 223 X -3</t>
  </si>
  <si>
    <t>21П</t>
  </si>
  <si>
    <t>Погрузчик D75S Komatsu ВМ1559</t>
  </si>
  <si>
    <t>51П</t>
  </si>
  <si>
    <t>Погрузчик WA 150-1 ВМ 1546 Коmatsu</t>
  </si>
  <si>
    <t>44П</t>
  </si>
  <si>
    <t>Экскаватор Kobelko SK200 ВМ1560</t>
  </si>
  <si>
    <t>25П</t>
  </si>
  <si>
    <t>Экскаватор ЭО-2621 ЮМЗ гос.№ 46-86 пю</t>
  </si>
  <si>
    <t>30П</t>
  </si>
  <si>
    <t>Экскаватор колесный Caterpillar МЗ13D, гос. №ВТ 2209</t>
  </si>
  <si>
    <t>59П</t>
  </si>
  <si>
    <t>Экскаватор гусеничный Caterpillar 320 DL ,гос.№ ВН 1734</t>
  </si>
  <si>
    <t>65П</t>
  </si>
  <si>
    <t>Экскаватор колесный KOMATSU PW 180</t>
  </si>
  <si>
    <t>24П</t>
  </si>
  <si>
    <t>Экскаватор KOMATSU PС78UU, гос.№ВН 6542</t>
  </si>
  <si>
    <t>9П</t>
  </si>
  <si>
    <t xml:space="preserve">Экономист    ПЭО                                                                                        А.А. Чепала                                                                                                              </t>
  </si>
  <si>
    <t>Исп.</t>
  </si>
  <si>
    <t>8(4234)32-10-33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</si>
</sst>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80" fontId="1" fillId="0" borderId="3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53">
      <selection activeCell="B85" sqref="B85"/>
    </sheetView>
  </sheetViews>
  <sheetFormatPr defaultColWidth="9.140625" defaultRowHeight="12.75"/>
  <cols>
    <col min="1" max="1" width="3.7109375" style="0" customWidth="1"/>
    <col min="2" max="2" width="55.7109375" style="0" customWidth="1"/>
    <col min="4" max="4" width="13.00390625" style="0" customWidth="1"/>
    <col min="5" max="5" width="8.421875" style="0" customWidth="1"/>
    <col min="6" max="6" width="15.28125" style="0" customWidth="1"/>
    <col min="7" max="7" width="15.00390625" style="0" customWidth="1"/>
    <col min="8" max="8" width="10.421875" style="0" customWidth="1"/>
    <col min="9" max="9" width="16.00390625" style="0" customWidth="1"/>
  </cols>
  <sheetData>
    <row r="1" spans="2:9" ht="15.75">
      <c r="B1" s="1"/>
      <c r="G1" s="1"/>
      <c r="H1" s="1"/>
      <c r="I1" s="1"/>
    </row>
    <row r="2" ht="14.25">
      <c r="B2" s="2" t="s">
        <v>0</v>
      </c>
    </row>
    <row r="3" spans="1:9" ht="15.75">
      <c r="A3" s="20" t="s">
        <v>1</v>
      </c>
      <c r="B3" s="23" t="s">
        <v>2</v>
      </c>
      <c r="C3" s="26" t="s">
        <v>3</v>
      </c>
      <c r="D3" s="29" t="s">
        <v>4</v>
      </c>
      <c r="E3" s="29"/>
      <c r="F3" s="29"/>
      <c r="G3" s="29"/>
      <c r="H3" s="29"/>
      <c r="I3" s="30"/>
    </row>
    <row r="4" spans="1:9" ht="15.75" customHeight="1">
      <c r="A4" s="21"/>
      <c r="B4" s="24"/>
      <c r="C4" s="27"/>
      <c r="D4" s="31" t="s">
        <v>5</v>
      </c>
      <c r="E4" s="32"/>
      <c r="F4" s="32"/>
      <c r="G4" s="31" t="s">
        <v>6</v>
      </c>
      <c r="H4" s="32"/>
      <c r="I4" s="32"/>
    </row>
    <row r="5" spans="1:9" ht="31.5">
      <c r="A5" s="22"/>
      <c r="B5" s="25"/>
      <c r="C5" s="28"/>
      <c r="D5" s="5" t="s">
        <v>7</v>
      </c>
      <c r="E5" s="5" t="s">
        <v>8</v>
      </c>
      <c r="F5" s="5" t="s">
        <v>9</v>
      </c>
      <c r="G5" s="5" t="s">
        <v>10</v>
      </c>
      <c r="H5" s="5" t="s">
        <v>8</v>
      </c>
      <c r="I5" s="5" t="s">
        <v>9</v>
      </c>
    </row>
    <row r="6" spans="1:9" ht="15.75">
      <c r="A6" s="6"/>
      <c r="B6" s="3" t="s">
        <v>11</v>
      </c>
      <c r="C6" s="4"/>
      <c r="D6" s="4"/>
      <c r="E6" s="4"/>
      <c r="F6" s="4"/>
      <c r="G6" s="4"/>
      <c r="H6" s="4"/>
      <c r="I6" s="4"/>
    </row>
    <row r="7" spans="1:9" ht="15.75">
      <c r="A7" s="7">
        <v>1</v>
      </c>
      <c r="B7" s="8" t="s">
        <v>12</v>
      </c>
      <c r="C7" s="9" t="s">
        <v>13</v>
      </c>
      <c r="D7" s="10">
        <v>1179.7</v>
      </c>
      <c r="E7" s="11">
        <v>212.35</v>
      </c>
      <c r="F7" s="11">
        <v>1392.03</v>
      </c>
      <c r="G7" s="11">
        <v>1206.96</v>
      </c>
      <c r="H7" s="11">
        <v>217.25</v>
      </c>
      <c r="I7" s="11">
        <v>1424.21</v>
      </c>
    </row>
    <row r="8" spans="1:9" ht="15.75">
      <c r="A8" s="7"/>
      <c r="B8" s="5" t="s">
        <v>14</v>
      </c>
      <c r="C8" s="12"/>
      <c r="D8" s="13"/>
      <c r="E8" s="13"/>
      <c r="F8" s="13"/>
      <c r="G8" s="14"/>
      <c r="H8" s="13"/>
      <c r="I8" s="13"/>
    </row>
    <row r="9" spans="1:9" ht="15.75">
      <c r="A9" s="7">
        <v>2</v>
      </c>
      <c r="B9" s="15" t="s">
        <v>15</v>
      </c>
      <c r="C9" s="12" t="s">
        <v>16</v>
      </c>
      <c r="D9" s="13">
        <v>2661.69</v>
      </c>
      <c r="E9" s="14">
        <v>479.1</v>
      </c>
      <c r="F9" s="13">
        <v>3140.78</v>
      </c>
      <c r="G9" s="13">
        <v>2789.29</v>
      </c>
      <c r="H9" s="13">
        <v>502.07</v>
      </c>
      <c r="I9" s="13">
        <v>3291.35</v>
      </c>
    </row>
    <row r="10" spans="1:9" ht="15.75">
      <c r="A10" s="7">
        <v>3</v>
      </c>
      <c r="B10" s="15" t="s">
        <v>17</v>
      </c>
      <c r="C10" s="12" t="s">
        <v>18</v>
      </c>
      <c r="D10" s="13">
        <v>3188.86</v>
      </c>
      <c r="E10" s="13">
        <v>573.99</v>
      </c>
      <c r="F10" s="13">
        <v>3762.85</v>
      </c>
      <c r="G10" s="13">
        <v>3407.59</v>
      </c>
      <c r="H10" s="13">
        <v>613.37</v>
      </c>
      <c r="I10" s="13">
        <v>4020.95</v>
      </c>
    </row>
    <row r="11" spans="1:9" ht="15.75">
      <c r="A11" s="7">
        <v>4</v>
      </c>
      <c r="B11" s="15" t="s">
        <v>19</v>
      </c>
      <c r="C11" s="12" t="s">
        <v>20</v>
      </c>
      <c r="D11" s="14">
        <v>952.16</v>
      </c>
      <c r="E11" s="13">
        <v>171.39</v>
      </c>
      <c r="F11" s="14">
        <v>1123.55</v>
      </c>
      <c r="G11" s="14">
        <v>982.18</v>
      </c>
      <c r="H11" s="13">
        <v>176.79</v>
      </c>
      <c r="I11" s="14">
        <v>1158.97</v>
      </c>
    </row>
    <row r="12" spans="1:9" ht="15.75">
      <c r="A12" s="7">
        <v>5</v>
      </c>
      <c r="B12" s="15" t="s">
        <v>21</v>
      </c>
      <c r="C12" s="12" t="s">
        <v>22</v>
      </c>
      <c r="D12" s="13"/>
      <c r="E12" s="13"/>
      <c r="F12" s="13"/>
      <c r="G12" s="13">
        <v>1135.65</v>
      </c>
      <c r="H12" s="13">
        <v>204.42</v>
      </c>
      <c r="I12" s="13">
        <v>1340.07</v>
      </c>
    </row>
    <row r="13" spans="1:9" ht="15.75" customHeight="1">
      <c r="A13" s="7">
        <v>6</v>
      </c>
      <c r="B13" s="15" t="s">
        <v>23</v>
      </c>
      <c r="C13" s="12" t="s">
        <v>24</v>
      </c>
      <c r="D13" s="14">
        <v>2768.13</v>
      </c>
      <c r="E13" s="14">
        <v>498.26</v>
      </c>
      <c r="F13" s="13">
        <v>3266.38</v>
      </c>
      <c r="G13" s="13">
        <v>2857.32</v>
      </c>
      <c r="H13" s="13">
        <v>514.32</v>
      </c>
      <c r="I13" s="13">
        <v>3371.64</v>
      </c>
    </row>
    <row r="14" spans="1:9" ht="15.75">
      <c r="A14" s="7"/>
      <c r="B14" s="5" t="s">
        <v>25</v>
      </c>
      <c r="C14" s="12"/>
      <c r="D14" s="14"/>
      <c r="E14" s="13"/>
      <c r="F14" s="13"/>
      <c r="G14" s="14"/>
      <c r="H14" s="13"/>
      <c r="I14" s="13"/>
    </row>
    <row r="15" spans="1:9" ht="15.75">
      <c r="A15" s="7">
        <v>7</v>
      </c>
      <c r="B15" s="15" t="s">
        <v>26</v>
      </c>
      <c r="C15" s="12" t="s">
        <v>27</v>
      </c>
      <c r="D15" s="14">
        <v>901.8</v>
      </c>
      <c r="E15" s="13">
        <v>162.32</v>
      </c>
      <c r="F15" s="13">
        <v>1064.13</v>
      </c>
      <c r="G15" s="13">
        <v>917.08</v>
      </c>
      <c r="H15" s="13">
        <v>165.07</v>
      </c>
      <c r="I15" s="13">
        <v>1082.15</v>
      </c>
    </row>
    <row r="16" spans="1:9" ht="15.75">
      <c r="A16" s="7">
        <v>8</v>
      </c>
      <c r="B16" s="15" t="s">
        <v>28</v>
      </c>
      <c r="C16" s="12" t="s">
        <v>29</v>
      </c>
      <c r="D16" s="14">
        <v>903.21</v>
      </c>
      <c r="E16" s="14">
        <v>162.58</v>
      </c>
      <c r="F16" s="14">
        <v>1065.79</v>
      </c>
      <c r="G16" s="14">
        <v>922.17</v>
      </c>
      <c r="H16" s="13">
        <v>165.99</v>
      </c>
      <c r="I16" s="13">
        <v>1088.17</v>
      </c>
    </row>
    <row r="17" spans="1:9" ht="15.75">
      <c r="A17" s="7">
        <v>9</v>
      </c>
      <c r="B17" s="15" t="s">
        <v>30</v>
      </c>
      <c r="C17" s="12" t="s">
        <v>31</v>
      </c>
      <c r="D17" s="13">
        <v>888.34</v>
      </c>
      <c r="E17" s="14">
        <v>159.9</v>
      </c>
      <c r="F17" s="13">
        <v>1048.24</v>
      </c>
      <c r="G17" s="13">
        <v>908.83</v>
      </c>
      <c r="H17" s="13">
        <v>163.59</v>
      </c>
      <c r="I17" s="13">
        <v>1072.41</v>
      </c>
    </row>
    <row r="18" spans="1:9" ht="15.75">
      <c r="A18" s="7">
        <v>10</v>
      </c>
      <c r="B18" s="15" t="s">
        <v>32</v>
      </c>
      <c r="C18" s="12" t="s">
        <v>33</v>
      </c>
      <c r="D18" s="13">
        <v>1168.81</v>
      </c>
      <c r="E18" s="13">
        <v>210.39</v>
      </c>
      <c r="F18" s="13">
        <v>1379.19</v>
      </c>
      <c r="G18" s="14">
        <v>1219.1</v>
      </c>
      <c r="H18" s="13">
        <v>219.44</v>
      </c>
      <c r="I18" s="14">
        <v>1438.54</v>
      </c>
    </row>
    <row r="19" spans="1:9" ht="15.75">
      <c r="A19" s="7">
        <v>11</v>
      </c>
      <c r="B19" s="15" t="s">
        <v>34</v>
      </c>
      <c r="C19" s="12" t="s">
        <v>35</v>
      </c>
      <c r="D19" s="13">
        <v>1291.75</v>
      </c>
      <c r="E19" s="13">
        <v>232.52</v>
      </c>
      <c r="F19" s="13">
        <v>1524.27</v>
      </c>
      <c r="G19" s="13">
        <v>1354.76</v>
      </c>
      <c r="H19" s="13">
        <v>243.86</v>
      </c>
      <c r="I19" s="13">
        <v>1598.62</v>
      </c>
    </row>
    <row r="20" spans="1:9" ht="15.75">
      <c r="A20" s="7">
        <v>12</v>
      </c>
      <c r="B20" s="15" t="s">
        <v>36</v>
      </c>
      <c r="C20" s="12" t="s">
        <v>37</v>
      </c>
      <c r="D20" s="13">
        <v>1126.42</v>
      </c>
      <c r="E20" s="14">
        <v>202.75</v>
      </c>
      <c r="F20" s="13">
        <v>1329.17</v>
      </c>
      <c r="G20" s="13">
        <v>1160.72</v>
      </c>
      <c r="H20" s="14">
        <v>208.93</v>
      </c>
      <c r="I20" s="13">
        <v>1369.66</v>
      </c>
    </row>
    <row r="21" spans="1:9" ht="15.75" customHeight="1">
      <c r="A21" s="7">
        <v>13</v>
      </c>
      <c r="B21" s="15" t="s">
        <v>38</v>
      </c>
      <c r="C21" s="12" t="s">
        <v>39</v>
      </c>
      <c r="D21" s="13">
        <v>1811.22</v>
      </c>
      <c r="E21" s="13">
        <v>326.02</v>
      </c>
      <c r="F21" s="13">
        <v>2137.25</v>
      </c>
      <c r="G21" s="14">
        <v>1894.1</v>
      </c>
      <c r="H21" s="13">
        <v>340.94</v>
      </c>
      <c r="I21" s="14">
        <v>2235.04</v>
      </c>
    </row>
    <row r="22" spans="1:9" ht="15.75">
      <c r="A22" s="7">
        <v>14</v>
      </c>
      <c r="B22" s="15" t="s">
        <v>40</v>
      </c>
      <c r="C22" s="12" t="s">
        <v>41</v>
      </c>
      <c r="D22" s="14">
        <v>1509.3</v>
      </c>
      <c r="E22" s="13">
        <v>271.67</v>
      </c>
      <c r="F22" s="13">
        <v>1780.98</v>
      </c>
      <c r="G22" s="13">
        <v>1578.66</v>
      </c>
      <c r="H22" s="13">
        <v>284.16</v>
      </c>
      <c r="I22" s="14">
        <v>1862.82</v>
      </c>
    </row>
    <row r="23" spans="1:9" ht="15.75">
      <c r="A23" s="7">
        <v>15</v>
      </c>
      <c r="B23" s="15" t="s">
        <v>42</v>
      </c>
      <c r="C23" s="12" t="s">
        <v>43</v>
      </c>
      <c r="D23" s="14">
        <v>1226.73</v>
      </c>
      <c r="E23" s="13">
        <v>220.81</v>
      </c>
      <c r="F23" s="13">
        <v>1447.54</v>
      </c>
      <c r="G23" s="13">
        <v>1281.18</v>
      </c>
      <c r="H23" s="13">
        <v>230.61</v>
      </c>
      <c r="I23" s="14">
        <v>1511.79</v>
      </c>
    </row>
    <row r="24" spans="1:9" ht="15.75">
      <c r="A24" s="7"/>
      <c r="B24" s="5" t="s">
        <v>44</v>
      </c>
      <c r="C24" s="12"/>
      <c r="D24" s="13"/>
      <c r="E24" s="13"/>
      <c r="F24" s="13"/>
      <c r="G24" s="13"/>
      <c r="H24" s="13"/>
      <c r="I24" s="13"/>
    </row>
    <row r="25" spans="1:9" ht="15.75">
      <c r="A25" s="7">
        <v>16</v>
      </c>
      <c r="B25" s="15" t="s">
        <v>45</v>
      </c>
      <c r="C25" s="12" t="s">
        <v>46</v>
      </c>
      <c r="D25" s="14">
        <v>910.6</v>
      </c>
      <c r="E25" s="13">
        <v>163.91</v>
      </c>
      <c r="F25" s="14">
        <v>1074.5</v>
      </c>
      <c r="G25" s="13">
        <v>931.59</v>
      </c>
      <c r="H25" s="13">
        <v>167.69</v>
      </c>
      <c r="I25" s="13">
        <v>1099.27</v>
      </c>
    </row>
    <row r="26" spans="1:9" ht="15.75">
      <c r="A26" s="7">
        <v>17</v>
      </c>
      <c r="B26" s="15" t="s">
        <v>47</v>
      </c>
      <c r="C26" s="12" t="s">
        <v>48</v>
      </c>
      <c r="D26" s="14">
        <v>853.38</v>
      </c>
      <c r="E26" s="13">
        <v>153.61</v>
      </c>
      <c r="F26" s="14">
        <v>1006.99</v>
      </c>
      <c r="G26" s="13">
        <v>870.46</v>
      </c>
      <c r="H26" s="13">
        <v>156.68</v>
      </c>
      <c r="I26" s="13">
        <v>1027.13</v>
      </c>
    </row>
    <row r="27" spans="1:9" ht="15.75">
      <c r="A27" s="7"/>
      <c r="B27" s="5" t="s">
        <v>49</v>
      </c>
      <c r="C27" s="12"/>
      <c r="D27" s="13"/>
      <c r="E27" s="14"/>
      <c r="F27" s="14"/>
      <c r="G27" s="13"/>
      <c r="H27" s="13"/>
      <c r="I27" s="13"/>
    </row>
    <row r="28" spans="1:9" ht="15.75">
      <c r="A28" s="7">
        <v>18</v>
      </c>
      <c r="B28" s="15" t="s">
        <v>50</v>
      </c>
      <c r="C28" s="12" t="s">
        <v>51</v>
      </c>
      <c r="D28" s="14">
        <v>1887.58</v>
      </c>
      <c r="E28" s="14">
        <v>339.76</v>
      </c>
      <c r="F28" s="14">
        <v>2227.35</v>
      </c>
      <c r="G28" s="14">
        <f>1701.26+253.26</f>
        <v>1954.52</v>
      </c>
      <c r="H28" s="13">
        <f>306.23+45.59-0.01</f>
        <v>351.81000000000006</v>
      </c>
      <c r="I28" s="13">
        <f>2007.48+298.85</f>
        <v>2306.33</v>
      </c>
    </row>
    <row r="29" spans="1:9" ht="15.75">
      <c r="A29" s="7">
        <v>19</v>
      </c>
      <c r="B29" s="15" t="s">
        <v>52</v>
      </c>
      <c r="C29" s="12" t="s">
        <v>53</v>
      </c>
      <c r="D29" s="13">
        <f>934.68+254.71</f>
        <v>1189.3899999999999</v>
      </c>
      <c r="E29" s="13">
        <f>168.24+45.85</f>
        <v>214.09</v>
      </c>
      <c r="F29" s="13">
        <f>1102.92+300.55+0.01</f>
        <v>1403.48</v>
      </c>
      <c r="G29" s="13">
        <f>958.59+254.71</f>
        <v>1213.3</v>
      </c>
      <c r="H29" s="13">
        <f>172.55+45.85-0.01</f>
        <v>218.39000000000001</v>
      </c>
      <c r="I29" s="14">
        <f>1131.14+300.55</f>
        <v>1431.69</v>
      </c>
    </row>
    <row r="30" spans="1:9" ht="15.75">
      <c r="A30" s="7">
        <v>20</v>
      </c>
      <c r="B30" s="15" t="s">
        <v>54</v>
      </c>
      <c r="C30" s="12" t="s">
        <v>55</v>
      </c>
      <c r="D30" s="14">
        <f>963.73+207.64</f>
        <v>1171.37</v>
      </c>
      <c r="E30" s="14">
        <f>173.47+37.38</f>
        <v>210.85</v>
      </c>
      <c r="F30" s="14">
        <f>1137.2+245.02</f>
        <v>1382.22</v>
      </c>
      <c r="G30" s="14">
        <f>992.24+207.64</f>
        <v>1199.88</v>
      </c>
      <c r="H30" s="14">
        <f>178.6+37.38</f>
        <v>215.98</v>
      </c>
      <c r="I30" s="14">
        <f>1170.84+245.02</f>
        <v>1415.86</v>
      </c>
    </row>
    <row r="31" spans="1:9" ht="15.75">
      <c r="A31" s="7">
        <v>21</v>
      </c>
      <c r="B31" s="15" t="s">
        <v>56</v>
      </c>
      <c r="C31" s="12" t="s">
        <v>57</v>
      </c>
      <c r="D31" s="13">
        <f>1007.55+236.69</f>
        <v>1244.24</v>
      </c>
      <c r="E31" s="13">
        <f>181.36+42.6</f>
        <v>223.96</v>
      </c>
      <c r="F31" s="14">
        <f>1188.91+279.29</f>
        <v>1468.2</v>
      </c>
      <c r="G31" s="13">
        <f>1041.29+236.69</f>
        <v>1277.98</v>
      </c>
      <c r="H31" s="13">
        <f>187.43+42.6</f>
        <v>230.03</v>
      </c>
      <c r="I31" s="13">
        <f>1228.72+279.29+0.01</f>
        <v>1508.02</v>
      </c>
    </row>
    <row r="32" spans="1:9" ht="15.75">
      <c r="A32" s="7">
        <v>22</v>
      </c>
      <c r="B32" s="15" t="s">
        <v>58</v>
      </c>
      <c r="C32" s="12" t="s">
        <v>59</v>
      </c>
      <c r="D32" s="13">
        <f>2473.24+1370.29</f>
        <v>3843.5299999999997</v>
      </c>
      <c r="E32" s="14">
        <f>445.18+246.65</f>
        <v>691.83</v>
      </c>
      <c r="F32" s="13">
        <f>2918.42+1616.94</f>
        <v>4535.360000000001</v>
      </c>
      <c r="G32" s="13">
        <f>2574.07+1370.29</f>
        <v>3944.36</v>
      </c>
      <c r="H32" s="13">
        <f>463.33+246.65</f>
        <v>709.98</v>
      </c>
      <c r="I32" s="14">
        <f>3037.4+1616.94</f>
        <v>4654.34</v>
      </c>
    </row>
    <row r="33" spans="1:9" ht="15.75">
      <c r="A33" s="7">
        <v>23</v>
      </c>
      <c r="B33" s="15" t="s">
        <v>60</v>
      </c>
      <c r="C33" s="12" t="s">
        <v>61</v>
      </c>
      <c r="D33" s="13">
        <f>1041.16+187.6</f>
        <v>1228.76</v>
      </c>
      <c r="E33" s="13">
        <f>187.41+33.77</f>
        <v>221.18</v>
      </c>
      <c r="F33" s="13">
        <f>1228.57+221.37</f>
        <v>1449.94</v>
      </c>
      <c r="G33" s="13">
        <f>1072.92+187.6</f>
        <v>1260.52</v>
      </c>
      <c r="H33" s="13">
        <f>193.13+33.77</f>
        <v>226.9</v>
      </c>
      <c r="I33" s="13">
        <f>1266.03+221.37+0.01</f>
        <v>1487.41</v>
      </c>
    </row>
    <row r="34" spans="1:9" ht="15.75">
      <c r="A34" s="7"/>
      <c r="B34" s="5" t="s">
        <v>62</v>
      </c>
      <c r="C34" s="12"/>
      <c r="D34" s="13"/>
      <c r="E34" s="13"/>
      <c r="F34" s="13"/>
      <c r="G34" s="13"/>
      <c r="H34" s="14"/>
      <c r="I34" s="13"/>
    </row>
    <row r="35" spans="1:9" ht="15.75">
      <c r="A35" s="7">
        <v>24</v>
      </c>
      <c r="B35" s="15" t="s">
        <v>63</v>
      </c>
      <c r="C35" s="12" t="s">
        <v>64</v>
      </c>
      <c r="D35" s="14">
        <v>983.3</v>
      </c>
      <c r="E35" s="13">
        <v>176.99</v>
      </c>
      <c r="F35" s="14">
        <v>1160.3</v>
      </c>
      <c r="G35" s="13"/>
      <c r="H35" s="13"/>
      <c r="I35" s="13"/>
    </row>
    <row r="36" spans="1:9" ht="15.75">
      <c r="A36" s="7">
        <v>25</v>
      </c>
      <c r="B36" s="15" t="s">
        <v>65</v>
      </c>
      <c r="C36" s="12" t="s">
        <v>66</v>
      </c>
      <c r="D36" s="13">
        <v>932.42</v>
      </c>
      <c r="E36" s="13">
        <v>167.84</v>
      </c>
      <c r="F36" s="13">
        <v>1100.26</v>
      </c>
      <c r="G36" s="13"/>
      <c r="H36" s="13"/>
      <c r="I36" s="13"/>
    </row>
    <row r="37" spans="1:9" ht="15.75">
      <c r="A37" s="7">
        <v>26</v>
      </c>
      <c r="B37" s="15" t="s">
        <v>67</v>
      </c>
      <c r="C37" s="12" t="s">
        <v>68</v>
      </c>
      <c r="D37" s="13">
        <v>733.04</v>
      </c>
      <c r="E37" s="13">
        <v>131.95</v>
      </c>
      <c r="F37" s="14">
        <v>864.98</v>
      </c>
      <c r="G37" s="13"/>
      <c r="H37" s="13"/>
      <c r="I37" s="13"/>
    </row>
    <row r="38" spans="1:9" ht="15.75">
      <c r="A38" s="7">
        <v>27</v>
      </c>
      <c r="B38" s="15" t="s">
        <v>69</v>
      </c>
      <c r="C38" s="12" t="s">
        <v>70</v>
      </c>
      <c r="D38" s="13">
        <v>947.45</v>
      </c>
      <c r="E38" s="13">
        <v>170.54</v>
      </c>
      <c r="F38" s="14">
        <v>1118</v>
      </c>
      <c r="G38" s="13">
        <v>979.31</v>
      </c>
      <c r="H38" s="13">
        <v>176.28</v>
      </c>
      <c r="I38" s="13">
        <v>1155.6</v>
      </c>
    </row>
    <row r="39" spans="1:9" ht="15.75">
      <c r="A39" s="7"/>
      <c r="B39" s="5" t="s">
        <v>71</v>
      </c>
      <c r="C39" s="12"/>
      <c r="D39" s="13"/>
      <c r="E39" s="13"/>
      <c r="F39" s="14"/>
      <c r="G39" s="13"/>
      <c r="H39" s="13"/>
      <c r="I39" s="14"/>
    </row>
    <row r="40" spans="1:9" ht="15.75">
      <c r="A40" s="7">
        <v>28</v>
      </c>
      <c r="B40" s="15" t="s">
        <v>72</v>
      </c>
      <c r="C40" s="12" t="s">
        <v>73</v>
      </c>
      <c r="D40" s="13">
        <v>3346.81</v>
      </c>
      <c r="E40" s="14">
        <v>602.43</v>
      </c>
      <c r="F40" s="14">
        <v>3949.23</v>
      </c>
      <c r="G40" s="13"/>
      <c r="H40" s="13"/>
      <c r="I40" s="14"/>
    </row>
    <row r="41" spans="1:9" ht="15.75">
      <c r="A41" s="7">
        <v>29</v>
      </c>
      <c r="B41" s="15" t="s">
        <v>74</v>
      </c>
      <c r="C41" s="12" t="s">
        <v>75</v>
      </c>
      <c r="D41" s="13">
        <v>4172.12</v>
      </c>
      <c r="E41" s="16">
        <v>751</v>
      </c>
      <c r="F41" s="14">
        <v>4923.11</v>
      </c>
      <c r="G41" s="14"/>
      <c r="H41" s="13"/>
      <c r="I41" s="13"/>
    </row>
    <row r="42" spans="1:9" ht="31.5">
      <c r="A42" s="7">
        <v>30</v>
      </c>
      <c r="B42" s="15" t="s">
        <v>76</v>
      </c>
      <c r="C42" s="12" t="s">
        <v>77</v>
      </c>
      <c r="D42" s="14">
        <v>4420.5</v>
      </c>
      <c r="E42" s="13">
        <v>795.69</v>
      </c>
      <c r="F42" s="14">
        <v>5216.19</v>
      </c>
      <c r="G42" s="14"/>
      <c r="H42" s="13"/>
      <c r="I42" s="13"/>
    </row>
    <row r="43" spans="1:9" ht="31.5">
      <c r="A43" s="7">
        <v>31</v>
      </c>
      <c r="B43" s="15" t="s">
        <v>78</v>
      </c>
      <c r="C43" s="12" t="s">
        <v>77</v>
      </c>
      <c r="D43" s="13">
        <v>110.51</v>
      </c>
      <c r="E43" s="14">
        <v>19.89</v>
      </c>
      <c r="F43" s="14">
        <v>130.4</v>
      </c>
      <c r="G43" s="13"/>
      <c r="H43" s="13"/>
      <c r="I43" s="13"/>
    </row>
    <row r="44" spans="1:9" ht="31.5">
      <c r="A44" s="7">
        <v>32</v>
      </c>
      <c r="B44" s="15" t="s">
        <v>79</v>
      </c>
      <c r="C44" s="12" t="s">
        <v>77</v>
      </c>
      <c r="D44" s="13">
        <v>5795.74</v>
      </c>
      <c r="E44" s="14">
        <v>1043.23</v>
      </c>
      <c r="F44" s="13">
        <v>6838.97</v>
      </c>
      <c r="G44" s="13"/>
      <c r="H44" s="13"/>
      <c r="I44" s="14"/>
    </row>
    <row r="45" spans="1:9" ht="15.75">
      <c r="A45" s="7">
        <v>33</v>
      </c>
      <c r="B45" s="15" t="s">
        <v>80</v>
      </c>
      <c r="C45" s="12" t="s">
        <v>81</v>
      </c>
      <c r="D45" s="13">
        <f>983.64+230.56</f>
        <v>1214.2</v>
      </c>
      <c r="E45" s="13">
        <f>177.06+41.5</f>
        <v>218.56</v>
      </c>
      <c r="F45" s="14">
        <f>1160.7+272.06</f>
        <v>1432.76</v>
      </c>
      <c r="G45" s="13">
        <f>1011.86+230.56</f>
        <v>1242.42</v>
      </c>
      <c r="H45" s="13">
        <f>182.14+41.5</f>
        <v>223.64</v>
      </c>
      <c r="I45" s="13">
        <f>1194.01+272.06-0.01</f>
        <v>1466.06</v>
      </c>
    </row>
    <row r="46" spans="1:9" ht="15.75">
      <c r="A46" s="7">
        <v>34</v>
      </c>
      <c r="B46" s="15" t="s">
        <v>82</v>
      </c>
      <c r="C46" s="12" t="s">
        <v>83</v>
      </c>
      <c r="D46" s="13">
        <v>967.82</v>
      </c>
      <c r="E46" s="14">
        <v>174.21</v>
      </c>
      <c r="F46" s="13">
        <v>1142.03</v>
      </c>
      <c r="G46" s="13">
        <v>993.44</v>
      </c>
      <c r="H46" s="13">
        <v>178.82</v>
      </c>
      <c r="I46" s="13">
        <v>1172.26</v>
      </c>
    </row>
    <row r="47" spans="1:9" ht="15.75" customHeight="1">
      <c r="A47" s="7">
        <v>35</v>
      </c>
      <c r="B47" s="15" t="s">
        <v>84</v>
      </c>
      <c r="C47" s="12" t="s">
        <v>85</v>
      </c>
      <c r="D47" s="14">
        <v>995.99</v>
      </c>
      <c r="E47" s="13">
        <v>179.28</v>
      </c>
      <c r="F47" s="13">
        <v>1175.27</v>
      </c>
      <c r="G47" s="14">
        <v>1023.66</v>
      </c>
      <c r="H47" s="13">
        <v>184.26</v>
      </c>
      <c r="I47" s="13">
        <v>1207.92</v>
      </c>
    </row>
    <row r="48" spans="1:9" ht="15.75" customHeight="1">
      <c r="A48" s="7">
        <v>36</v>
      </c>
      <c r="B48" s="15" t="s">
        <v>86</v>
      </c>
      <c r="C48" s="12" t="s">
        <v>87</v>
      </c>
      <c r="D48" s="14">
        <f>898.8+110.99</f>
        <v>1009.79</v>
      </c>
      <c r="E48" s="13">
        <f>161.78+19.98</f>
        <v>181.76</v>
      </c>
      <c r="F48" s="14">
        <f>1060.58+130.96</f>
        <v>1191.54</v>
      </c>
      <c r="G48" s="14">
        <f>919.24+110.99</f>
        <v>1030.23</v>
      </c>
      <c r="H48" s="13">
        <f>165.46+19.98</f>
        <v>185.44</v>
      </c>
      <c r="I48" s="14">
        <f>1084.7+130.96</f>
        <v>1215.66</v>
      </c>
    </row>
    <row r="49" spans="1:9" ht="15.75" customHeight="1">
      <c r="A49" s="7">
        <v>37</v>
      </c>
      <c r="B49" s="15" t="s">
        <v>88</v>
      </c>
      <c r="C49" s="12" t="s">
        <v>89</v>
      </c>
      <c r="D49" s="14">
        <f>1108.57+2337.7</f>
        <v>3446.2699999999995</v>
      </c>
      <c r="E49" s="14">
        <f>199.54+420.78</f>
        <v>620.3199999999999</v>
      </c>
      <c r="F49" s="13">
        <f>1308.11+2758.47</f>
        <v>4066.58</v>
      </c>
      <c r="G49" s="14">
        <f>1134.62+2337.7</f>
        <v>3472.3199999999997</v>
      </c>
      <c r="H49" s="14">
        <f>204.23+420.78</f>
        <v>625.01</v>
      </c>
      <c r="I49" s="13">
        <f>1338.85+2758.47</f>
        <v>4097.32</v>
      </c>
    </row>
    <row r="50" spans="1:9" ht="15.75">
      <c r="A50" s="7">
        <v>38</v>
      </c>
      <c r="B50" s="15" t="s">
        <v>90</v>
      </c>
      <c r="C50" s="12" t="s">
        <v>91</v>
      </c>
      <c r="D50" s="13">
        <f>1152.59+1444.18</f>
        <v>2596.77</v>
      </c>
      <c r="E50" s="13">
        <f>207.47+259.95</f>
        <v>467.41999999999996</v>
      </c>
      <c r="F50" s="14">
        <f>1360.05+1704.14</f>
        <v>3064.19</v>
      </c>
      <c r="G50" s="13">
        <f>1196.98+1444.18</f>
        <v>2641.16</v>
      </c>
      <c r="H50" s="13">
        <f>215.46+259.95</f>
        <v>475.40999999999997</v>
      </c>
      <c r="I50" s="13">
        <f>1412.43+1704.14</f>
        <v>3116.57</v>
      </c>
    </row>
    <row r="51" spans="1:9" ht="31.5">
      <c r="A51" s="7">
        <v>39</v>
      </c>
      <c r="B51" s="15" t="s">
        <v>92</v>
      </c>
      <c r="C51" s="12" t="s">
        <v>93</v>
      </c>
      <c r="D51" s="14"/>
      <c r="E51" s="13"/>
      <c r="F51" s="14"/>
      <c r="G51" s="14">
        <f>1079.4+503.47</f>
        <v>1582.8700000000001</v>
      </c>
      <c r="H51" s="13">
        <f>194.29+90.62</f>
        <v>284.90999999999997</v>
      </c>
      <c r="I51" s="14">
        <f>1273.69+594.08</f>
        <v>1867.77</v>
      </c>
    </row>
    <row r="52" spans="1:9" ht="24" customHeight="1">
      <c r="A52" s="7">
        <v>40</v>
      </c>
      <c r="B52" s="15" t="s">
        <v>94</v>
      </c>
      <c r="C52" s="12" t="s">
        <v>95</v>
      </c>
      <c r="D52" s="14">
        <f>1085.49+51.97</f>
        <v>1137.46</v>
      </c>
      <c r="E52" s="13">
        <f>195.39+9.36-0.01</f>
        <v>204.74</v>
      </c>
      <c r="F52" s="13">
        <f>1280.86+61.33</f>
        <v>1342.1899999999998</v>
      </c>
      <c r="G52" s="13">
        <f>1125.6+51.97</f>
        <v>1177.57</v>
      </c>
      <c r="H52" s="13">
        <f>202.61+9.36-0.01</f>
        <v>211.96000000000004</v>
      </c>
      <c r="I52" s="14">
        <f>1328.2+61.33</f>
        <v>1389.53</v>
      </c>
    </row>
    <row r="53" spans="1:9" ht="15.75">
      <c r="A53" s="7">
        <v>41</v>
      </c>
      <c r="B53" s="15" t="s">
        <v>96</v>
      </c>
      <c r="C53" s="12" t="s">
        <v>97</v>
      </c>
      <c r="D53" s="14">
        <f>1033.27+1234.33</f>
        <v>2267.6</v>
      </c>
      <c r="E53" s="13">
        <f>185.99+222.18</f>
        <v>408.17</v>
      </c>
      <c r="F53" s="13">
        <f>1219.26+1456.51</f>
        <v>2675.77</v>
      </c>
      <c r="G53" s="14">
        <f>1066.44+1234.33</f>
        <v>2300.77</v>
      </c>
      <c r="H53" s="14">
        <f>191.96+222.18</f>
        <v>414.14</v>
      </c>
      <c r="I53" s="14">
        <f>1258.39+1456.51+0.01</f>
        <v>2714.9100000000003</v>
      </c>
    </row>
    <row r="54" spans="1:9" ht="15.75">
      <c r="A54" s="7">
        <v>42</v>
      </c>
      <c r="B54" s="15" t="s">
        <v>98</v>
      </c>
      <c r="C54" s="12" t="s">
        <v>99</v>
      </c>
      <c r="D54" s="13">
        <f>1219.38+220.39</f>
        <v>1439.77</v>
      </c>
      <c r="E54" s="13">
        <f>219.49+39.67</f>
        <v>259.16</v>
      </c>
      <c r="F54" s="13">
        <f>1438.88+260.06-0.01</f>
        <v>1698.93</v>
      </c>
      <c r="G54" s="13">
        <f>1247.92+220.39</f>
        <v>1468.31</v>
      </c>
      <c r="H54" s="13">
        <f>224.63+39.67</f>
        <v>264.3</v>
      </c>
      <c r="I54" s="13">
        <f>1472.56+260.06-0.01</f>
        <v>1732.61</v>
      </c>
    </row>
    <row r="55" spans="1:9" ht="31.5">
      <c r="A55" s="7">
        <v>43</v>
      </c>
      <c r="B55" s="15" t="s">
        <v>100</v>
      </c>
      <c r="C55" s="12" t="s">
        <v>101</v>
      </c>
      <c r="D55" s="14">
        <f>1396.44+2483.71</f>
        <v>3880.15</v>
      </c>
      <c r="E55" s="13">
        <f>251.36+447.07</f>
        <v>698.4300000000001</v>
      </c>
      <c r="F55" s="14">
        <f>1647.8+2930.77+0.01</f>
        <v>4578.58</v>
      </c>
      <c r="G55" s="13">
        <f>1469.58+2483.71+0.01</f>
        <v>3953.3</v>
      </c>
      <c r="H55" s="13">
        <f>264.52+447.07</f>
        <v>711.5899999999999</v>
      </c>
      <c r="I55" s="13">
        <f>1734.11+2930.77</f>
        <v>4664.88</v>
      </c>
    </row>
    <row r="56" spans="1:9" ht="21.75" customHeight="1">
      <c r="A56" s="7">
        <v>44</v>
      </c>
      <c r="B56" s="15" t="s">
        <v>102</v>
      </c>
      <c r="C56" s="12" t="s">
        <v>103</v>
      </c>
      <c r="D56" s="14">
        <f>1271.52+1252.61</f>
        <v>2524.13</v>
      </c>
      <c r="E56" s="13">
        <f>228.87+225.47</f>
        <v>454.34000000000003</v>
      </c>
      <c r="F56" s="13">
        <f>1500.38+1478.08+0.01</f>
        <v>2978.4700000000003</v>
      </c>
      <c r="G56" s="14">
        <f>1331.19+1252.61</f>
        <v>2583.8</v>
      </c>
      <c r="H56" s="13">
        <f>239.61+225.47</f>
        <v>465.08000000000004</v>
      </c>
      <c r="I56" s="14">
        <f>1570.81+1478.08+0.01</f>
        <v>3048.9</v>
      </c>
    </row>
    <row r="57" spans="1:9" ht="15.75">
      <c r="A57" s="7">
        <v>45</v>
      </c>
      <c r="B57" s="15" t="s">
        <v>104</v>
      </c>
      <c r="C57" s="12" t="s">
        <v>105</v>
      </c>
      <c r="D57" s="14">
        <f>1197.68+2904.17</f>
        <v>4101.85</v>
      </c>
      <c r="E57" s="13">
        <f>215.58+522.75</f>
        <v>738.33</v>
      </c>
      <c r="F57" s="13">
        <f>1413.26+3426.91+0.01</f>
        <v>4840.18</v>
      </c>
      <c r="G57" s="13">
        <f>1252.34+2904.17</f>
        <v>4156.51</v>
      </c>
      <c r="H57" s="13">
        <f>225.42+522.75</f>
        <v>748.17</v>
      </c>
      <c r="I57" s="14">
        <f>1477.76+3426.91+0.01</f>
        <v>4904.68</v>
      </c>
    </row>
    <row r="58" spans="1:9" ht="15.75">
      <c r="A58" s="7">
        <v>46</v>
      </c>
      <c r="B58" s="15" t="s">
        <v>106</v>
      </c>
      <c r="C58" s="12" t="s">
        <v>107</v>
      </c>
      <c r="D58" s="13">
        <f>1273.85+1594.33</f>
        <v>2868.18</v>
      </c>
      <c r="E58" s="14">
        <f>229.29+286.98</f>
        <v>516.27</v>
      </c>
      <c r="F58" s="14">
        <f>1503.14+1881.31</f>
        <v>3384.45</v>
      </c>
      <c r="G58" s="13">
        <f>1322.86+1594.33</f>
        <v>2917.1899999999996</v>
      </c>
      <c r="H58" s="13">
        <f>238.11+286.98</f>
        <v>525.09</v>
      </c>
      <c r="I58" s="13">
        <f>1560.97+1881.31</f>
        <v>3442.2799999999997</v>
      </c>
    </row>
    <row r="59" spans="1:9" ht="15.75">
      <c r="A59" s="7">
        <v>47</v>
      </c>
      <c r="B59" s="15" t="s">
        <v>108</v>
      </c>
      <c r="C59" s="12" t="s">
        <v>109</v>
      </c>
      <c r="D59" s="13">
        <f>1327.09+215.47</f>
        <v>1542.56</v>
      </c>
      <c r="E59" s="13">
        <f>238.88+38.79</f>
        <v>277.67</v>
      </c>
      <c r="F59" s="13">
        <f>1565.96+254.26</f>
        <v>1820.22</v>
      </c>
      <c r="G59" s="13">
        <f>1391.15+215.47</f>
        <v>1606.6200000000001</v>
      </c>
      <c r="H59" s="13">
        <f>250.41+38.79-0.01</f>
        <v>289.19</v>
      </c>
      <c r="I59" s="13">
        <f>1641.56+254.26-0.01</f>
        <v>1895.81</v>
      </c>
    </row>
    <row r="60" spans="1:9" ht="15.75">
      <c r="A60" s="7">
        <v>48</v>
      </c>
      <c r="B60" s="15" t="s">
        <v>110</v>
      </c>
      <c r="C60" s="12" t="s">
        <v>111</v>
      </c>
      <c r="D60" s="13">
        <f>1002.24+227.38</f>
        <v>1229.62</v>
      </c>
      <c r="E60" s="14">
        <f>180.4+40.93</f>
        <v>221.33</v>
      </c>
      <c r="F60" s="13">
        <f>1182.65+268.3</f>
        <v>1450.95</v>
      </c>
      <c r="G60" s="13">
        <f>1036.37+227.38</f>
        <v>1263.75</v>
      </c>
      <c r="H60" s="13">
        <f>186.55+40.93</f>
        <v>227.48000000000002</v>
      </c>
      <c r="I60" s="13">
        <f>1222.92+268.3+0.01</f>
        <v>1491.23</v>
      </c>
    </row>
    <row r="61" spans="1:9" ht="20.25" customHeight="1">
      <c r="A61" s="7">
        <v>49</v>
      </c>
      <c r="B61" s="15" t="s">
        <v>112</v>
      </c>
      <c r="C61" s="12" t="s">
        <v>113</v>
      </c>
      <c r="D61" s="13">
        <v>3673.64</v>
      </c>
      <c r="E61" s="13">
        <v>661.26</v>
      </c>
      <c r="F61" s="14">
        <v>4334.9</v>
      </c>
      <c r="G61" s="13">
        <v>3713.95</v>
      </c>
      <c r="H61" s="13">
        <v>668.51</v>
      </c>
      <c r="I61" s="13">
        <v>4382.46</v>
      </c>
    </row>
    <row r="62" spans="1:9" ht="15.75">
      <c r="A62" s="7">
        <v>50</v>
      </c>
      <c r="B62" s="17" t="s">
        <v>114</v>
      </c>
      <c r="C62" s="12" t="s">
        <v>115</v>
      </c>
      <c r="D62" s="13">
        <f>1123.88+1470.99-0.01</f>
        <v>2594.8599999999997</v>
      </c>
      <c r="E62" s="13">
        <f>202.3+264.78</f>
        <v>467.08</v>
      </c>
      <c r="F62" s="14">
        <f>1326.17+1735.76</f>
        <v>3061.9300000000003</v>
      </c>
      <c r="G62" s="13">
        <f>1160.05+1470.99-0.01</f>
        <v>2631.0299999999997</v>
      </c>
      <c r="H62" s="13">
        <f>208.81+264.78</f>
        <v>473.59</v>
      </c>
      <c r="I62" s="13">
        <f>1368.86+1735.76</f>
        <v>3104.62</v>
      </c>
    </row>
    <row r="63" spans="1:9" ht="15.75">
      <c r="A63" s="7"/>
      <c r="B63" s="5" t="s">
        <v>116</v>
      </c>
      <c r="C63" s="12"/>
      <c r="D63" s="13"/>
      <c r="E63" s="14"/>
      <c r="F63" s="13"/>
      <c r="G63" s="14"/>
      <c r="H63" s="13"/>
      <c r="I63" s="13"/>
    </row>
    <row r="64" spans="1:9" ht="15.75">
      <c r="A64" s="7">
        <v>51</v>
      </c>
      <c r="B64" s="15" t="s">
        <v>117</v>
      </c>
      <c r="C64" s="12" t="s">
        <v>118</v>
      </c>
      <c r="D64" s="13"/>
      <c r="E64" s="13"/>
      <c r="F64" s="14"/>
      <c r="G64" s="13">
        <v>1138.68</v>
      </c>
      <c r="H64" s="13">
        <v>204.96</v>
      </c>
      <c r="I64" s="13">
        <v>1343.64</v>
      </c>
    </row>
    <row r="65" spans="1:9" ht="15.75">
      <c r="A65" s="7">
        <v>52</v>
      </c>
      <c r="B65" s="15" t="s">
        <v>119</v>
      </c>
      <c r="C65" s="12" t="s">
        <v>120</v>
      </c>
      <c r="D65" s="13">
        <v>824.79</v>
      </c>
      <c r="E65" s="13">
        <v>148.46</v>
      </c>
      <c r="F65" s="13">
        <v>973.26</v>
      </c>
      <c r="G65" s="13">
        <v>846.33</v>
      </c>
      <c r="H65" s="13">
        <v>152.34</v>
      </c>
      <c r="I65" s="13">
        <v>998.68</v>
      </c>
    </row>
    <row r="66" spans="1:9" ht="15.75">
      <c r="A66" s="7"/>
      <c r="B66" s="5" t="s">
        <v>121</v>
      </c>
      <c r="C66" s="12"/>
      <c r="D66" s="13"/>
      <c r="E66" s="13"/>
      <c r="F66" s="13"/>
      <c r="G66" s="13"/>
      <c r="H66" s="13"/>
      <c r="I66" s="13"/>
    </row>
    <row r="67" spans="1:9" ht="15.75">
      <c r="A67" s="7">
        <v>53</v>
      </c>
      <c r="B67" s="15" t="s">
        <v>122</v>
      </c>
      <c r="C67" s="12" t="s">
        <v>123</v>
      </c>
      <c r="D67" s="13">
        <v>1566.62</v>
      </c>
      <c r="E67" s="13">
        <v>281.99</v>
      </c>
      <c r="F67" s="13">
        <v>1848.61</v>
      </c>
      <c r="G67" s="13">
        <v>1647.57</v>
      </c>
      <c r="H67" s="13">
        <v>296.56</v>
      </c>
      <c r="I67" s="13">
        <v>1944.13</v>
      </c>
    </row>
    <row r="68" spans="1:9" ht="15.75">
      <c r="A68" s="7">
        <v>54</v>
      </c>
      <c r="B68" s="15" t="s">
        <v>124</v>
      </c>
      <c r="C68" s="12" t="s">
        <v>125</v>
      </c>
      <c r="D68" s="13">
        <v>2486.27</v>
      </c>
      <c r="E68" s="13">
        <v>447.53</v>
      </c>
      <c r="F68" s="13">
        <v>2933.8</v>
      </c>
      <c r="G68" s="14">
        <v>2649.09</v>
      </c>
      <c r="H68" s="13">
        <v>476.84</v>
      </c>
      <c r="I68" s="13">
        <v>3125.92</v>
      </c>
    </row>
    <row r="69" spans="1:9" ht="15.75">
      <c r="A69" s="7"/>
      <c r="B69" s="5" t="s">
        <v>126</v>
      </c>
      <c r="C69" s="12"/>
      <c r="D69" s="13"/>
      <c r="E69" s="13"/>
      <c r="F69" s="13"/>
      <c r="G69" s="13"/>
      <c r="H69" s="13"/>
      <c r="I69" s="13"/>
    </row>
    <row r="70" spans="1:9" ht="15.75">
      <c r="A70" s="7">
        <v>55</v>
      </c>
      <c r="B70" s="15" t="s">
        <v>127</v>
      </c>
      <c r="C70" s="12" t="s">
        <v>128</v>
      </c>
      <c r="D70" s="13">
        <v>1595.42</v>
      </c>
      <c r="E70" s="14">
        <v>287.18</v>
      </c>
      <c r="F70" s="13">
        <v>1882.6</v>
      </c>
      <c r="G70" s="13">
        <v>1649.86</v>
      </c>
      <c r="H70" s="13">
        <v>296.97</v>
      </c>
      <c r="I70" s="13">
        <v>1946.83</v>
      </c>
    </row>
    <row r="71" spans="1:9" ht="15.75">
      <c r="A71" s="7">
        <v>56</v>
      </c>
      <c r="B71" s="15" t="s">
        <v>129</v>
      </c>
      <c r="C71" s="12" t="s">
        <v>130</v>
      </c>
      <c r="D71" s="13">
        <v>1686.22</v>
      </c>
      <c r="E71" s="13">
        <v>303.52</v>
      </c>
      <c r="F71" s="13">
        <v>1989.73</v>
      </c>
      <c r="G71" s="14">
        <v>1741.56</v>
      </c>
      <c r="H71" s="13">
        <v>313.48</v>
      </c>
      <c r="I71" s="13">
        <v>2055.04</v>
      </c>
    </row>
    <row r="72" spans="1:9" ht="15.75">
      <c r="A72" s="7">
        <v>57</v>
      </c>
      <c r="B72" s="15" t="s">
        <v>131</v>
      </c>
      <c r="C72" s="12" t="s">
        <v>132</v>
      </c>
      <c r="D72" s="13">
        <v>1659.14</v>
      </c>
      <c r="E72" s="13">
        <v>298.65</v>
      </c>
      <c r="F72" s="13">
        <v>1957.79</v>
      </c>
      <c r="G72" s="14">
        <v>1729.47</v>
      </c>
      <c r="H72" s="13">
        <v>311.31</v>
      </c>
      <c r="I72" s="13">
        <v>2040.78</v>
      </c>
    </row>
    <row r="73" spans="1:9" ht="15.75">
      <c r="A73" s="7">
        <v>58</v>
      </c>
      <c r="B73" s="15" t="s">
        <v>133</v>
      </c>
      <c r="C73" s="12" t="s">
        <v>134</v>
      </c>
      <c r="D73" s="13">
        <v>1299.56</v>
      </c>
      <c r="E73" s="13">
        <v>233.92</v>
      </c>
      <c r="F73" s="13">
        <v>1533.48</v>
      </c>
      <c r="G73" s="14">
        <v>1331.55</v>
      </c>
      <c r="H73" s="13">
        <v>239.68</v>
      </c>
      <c r="I73" s="13">
        <v>1571.23</v>
      </c>
    </row>
    <row r="74" spans="1:9" ht="15.75">
      <c r="A74" s="7">
        <v>59</v>
      </c>
      <c r="B74" s="15" t="s">
        <v>135</v>
      </c>
      <c r="C74" s="12" t="s">
        <v>136</v>
      </c>
      <c r="D74" s="13">
        <v>1456.06</v>
      </c>
      <c r="E74" s="13">
        <v>262.09</v>
      </c>
      <c r="F74" s="13">
        <v>1718.15</v>
      </c>
      <c r="G74" s="14">
        <v>1500.52</v>
      </c>
      <c r="H74" s="13">
        <v>270.09</v>
      </c>
      <c r="I74" s="13">
        <v>1770.61</v>
      </c>
    </row>
    <row r="75" spans="1:9" ht="15.75">
      <c r="A75" s="7">
        <v>60</v>
      </c>
      <c r="B75" s="15" t="s">
        <v>137</v>
      </c>
      <c r="C75" s="12" t="s">
        <v>138</v>
      </c>
      <c r="D75" s="13">
        <v>991.32</v>
      </c>
      <c r="E75" s="13">
        <v>178.44</v>
      </c>
      <c r="F75" s="13">
        <v>1169.75</v>
      </c>
      <c r="G75" s="14">
        <v>1012.47</v>
      </c>
      <c r="H75" s="13">
        <v>182.24</v>
      </c>
      <c r="I75" s="13">
        <v>1194.71</v>
      </c>
    </row>
    <row r="76" spans="1:9" ht="31.5">
      <c r="A76" s="7">
        <v>61</v>
      </c>
      <c r="B76" s="15" t="s">
        <v>139</v>
      </c>
      <c r="C76" s="12" t="s">
        <v>140</v>
      </c>
      <c r="D76" s="13">
        <v>1988.45</v>
      </c>
      <c r="E76" s="13">
        <v>357.92</v>
      </c>
      <c r="F76" s="13">
        <v>2346.37</v>
      </c>
      <c r="G76" s="14">
        <v>2031.56</v>
      </c>
      <c r="H76" s="13">
        <v>334.66</v>
      </c>
      <c r="I76" s="13">
        <v>2366.22</v>
      </c>
    </row>
    <row r="77" spans="1:9" ht="31.5">
      <c r="A77" s="7">
        <v>62</v>
      </c>
      <c r="B77" s="15" t="s">
        <v>141</v>
      </c>
      <c r="C77" s="12" t="s">
        <v>142</v>
      </c>
      <c r="D77" s="13">
        <v>2030.21</v>
      </c>
      <c r="E77" s="13">
        <v>365.44</v>
      </c>
      <c r="F77" s="13">
        <v>2395.64</v>
      </c>
      <c r="G77" s="14">
        <v>2075.57</v>
      </c>
      <c r="H77" s="13">
        <v>373.6</v>
      </c>
      <c r="I77" s="13">
        <v>2449.18</v>
      </c>
    </row>
    <row r="78" spans="1:9" ht="15.75">
      <c r="A78" s="7">
        <v>63</v>
      </c>
      <c r="B78" s="15" t="s">
        <v>143</v>
      </c>
      <c r="C78" s="12" t="s">
        <v>144</v>
      </c>
      <c r="D78" s="13">
        <v>2100.23</v>
      </c>
      <c r="E78" s="13">
        <v>378.04</v>
      </c>
      <c r="F78" s="13">
        <v>2478.28</v>
      </c>
      <c r="G78" s="14">
        <v>2168.28</v>
      </c>
      <c r="H78" s="13">
        <v>390.29</v>
      </c>
      <c r="I78" s="13">
        <v>2558.58</v>
      </c>
    </row>
    <row r="79" spans="1:9" ht="15.75">
      <c r="A79" s="7">
        <v>64</v>
      </c>
      <c r="B79" s="15" t="s">
        <v>145</v>
      </c>
      <c r="C79" s="12" t="s">
        <v>146</v>
      </c>
      <c r="D79" s="13">
        <v>1436.48</v>
      </c>
      <c r="E79" s="13">
        <v>258.57</v>
      </c>
      <c r="F79" s="13">
        <v>1695.03</v>
      </c>
      <c r="G79" s="14">
        <v>1475.5</v>
      </c>
      <c r="H79" s="13">
        <v>265.59</v>
      </c>
      <c r="I79" s="14">
        <v>1741.1</v>
      </c>
    </row>
    <row r="80" ht="15.75">
      <c r="B80" s="18" t="s">
        <v>148</v>
      </c>
    </row>
    <row r="81" ht="15.75">
      <c r="B81" s="1" t="s">
        <v>147</v>
      </c>
    </row>
    <row r="82" ht="15.75">
      <c r="B82" s="19" t="s">
        <v>149</v>
      </c>
    </row>
  </sheetData>
  <mergeCells count="6">
    <mergeCell ref="A3:A5"/>
    <mergeCell ref="B3:B5"/>
    <mergeCell ref="C3:C5"/>
    <mergeCell ref="D3:I3"/>
    <mergeCell ref="D4:F4"/>
    <mergeCell ref="G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a.chepala</cp:lastModifiedBy>
  <dcterms:created xsi:type="dcterms:W3CDTF">1996-10-08T23:32:33Z</dcterms:created>
  <dcterms:modified xsi:type="dcterms:W3CDTF">2016-04-13T05:26:35Z</dcterms:modified>
  <cp:category/>
  <cp:version/>
  <cp:contentType/>
  <cp:contentStatus/>
</cp:coreProperties>
</file>